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gd01-u0012\AppData\Local\Microsoft\Windows\INetCache\Content.Outlook\BR7M2NWJ\"/>
    </mc:Choice>
  </mc:AlternateContent>
  <xr:revisionPtr revIDLastSave="0" documentId="13_ncr:1_{0D81EB38-D444-4DFF-8545-8D0B6DBAFDD2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Abwasser" sheetId="2" r:id="rId1"/>
    <sheet name="Wasser" sheetId="4" r:id="rId2"/>
  </sheets>
  <definedNames>
    <definedName name="_xlnm.Print_Area" localSheetId="0">Abwasser!$A$1:$E$61</definedName>
    <definedName name="_xlnm.Print_Area" localSheetId="1">Wasser!$A$1:$G$62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F30" i="4"/>
  <c r="E30" i="4"/>
  <c r="D30" i="4"/>
  <c r="E49" i="2" l="1"/>
  <c r="D14" i="4" l="1"/>
  <c r="E20" i="4" l="1"/>
  <c r="E19" i="4"/>
  <c r="E18" i="4"/>
  <c r="D12" i="4" l="1"/>
  <c r="D10" i="4"/>
  <c r="D8" i="4"/>
  <c r="D6" i="4"/>
  <c r="D19" i="4" l="1"/>
  <c r="D18" i="4"/>
  <c r="D20" i="4" l="1"/>
  <c r="D22" i="4" s="1"/>
  <c r="G29" i="4"/>
  <c r="E25" i="4"/>
  <c r="F25" i="4"/>
  <c r="D25" i="4"/>
  <c r="D26" i="4"/>
  <c r="F22" i="4"/>
  <c r="F21" i="4"/>
  <c r="E22" i="4"/>
  <c r="E21" i="4"/>
  <c r="D35" i="2"/>
  <c r="D47" i="2"/>
  <c r="D46" i="2"/>
  <c r="D45" i="2"/>
  <c r="E40" i="2"/>
  <c r="D40" i="2"/>
  <c r="E43" i="2"/>
  <c r="D43" i="2"/>
  <c r="E45" i="2"/>
  <c r="D44" i="2"/>
  <c r="E44" i="2"/>
  <c r="E36" i="2"/>
  <c r="E38" i="2"/>
  <c r="E39" i="2"/>
  <c r="D39" i="2"/>
  <c r="E37" i="2"/>
  <c r="D37" i="2"/>
  <c r="D42" i="2"/>
  <c r="D41" i="2"/>
  <c r="D38" i="2"/>
  <c r="E41" i="2"/>
  <c r="D36" i="2"/>
  <c r="E47" i="2"/>
  <c r="E46" i="2"/>
  <c r="E42" i="2"/>
  <c r="E35" i="2"/>
  <c r="E34" i="2"/>
  <c r="D34" i="2"/>
  <c r="D21" i="4" l="1"/>
  <c r="D29" i="4" s="1"/>
  <c r="F29" i="4"/>
  <c r="E29" i="4"/>
  <c r="D48" i="2"/>
  <c r="F26" i="4"/>
  <c r="E26" i="4"/>
  <c r="E48" i="2"/>
  <c r="D49" i="2" l="1"/>
  <c r="D31" i="4" l="1"/>
  <c r="E50" i="2"/>
</calcChain>
</file>

<file path=xl/sharedStrings.xml><?xml version="1.0" encoding="utf-8"?>
<sst xmlns="http://schemas.openxmlformats.org/spreadsheetml/2006/main" count="191" uniqueCount="113">
  <si>
    <t>Gemeinde Magden</t>
  </si>
  <si>
    <t>Nutzungsart des Objektes</t>
  </si>
  <si>
    <t>Erschliessungsbeitrag</t>
  </si>
  <si>
    <t>m²</t>
  </si>
  <si>
    <t>Objekt:</t>
  </si>
  <si>
    <t>Baugesuchsnummer:</t>
  </si>
  <si>
    <t>Bauherr / Besitzer:</t>
  </si>
  <si>
    <t>Parzellennummer:</t>
  </si>
  <si>
    <t>Strasse / Nr.</t>
  </si>
  <si>
    <t>in Kanalisation</t>
  </si>
  <si>
    <t>Anchlussgebühr Dachwasser</t>
  </si>
  <si>
    <t>Erstellungsdatum</t>
  </si>
  <si>
    <t>(siehe Bestimmungen des Abwasserreglements der Gem. Magden)</t>
  </si>
  <si>
    <t>ABWASSERBESEITIGUNG - Anschlussgebühren</t>
  </si>
  <si>
    <t>Wohnbauten
(Neu-, Ersatz- und Umbauten)</t>
  </si>
  <si>
    <t>Übrige Bauten
 (Neu-, Ersatz- und Umbauten)</t>
  </si>
  <si>
    <t>m³</t>
  </si>
  <si>
    <t>Ableitung Typ A</t>
  </si>
  <si>
    <t>Ableitung Typ B</t>
  </si>
  <si>
    <t>Ableitung Typ C</t>
  </si>
  <si>
    <t>Badeeinrichtung</t>
  </si>
  <si>
    <t>in Kanalisation - Typ A</t>
  </si>
  <si>
    <t>reduziert (-100%) - Typ C</t>
  </si>
  <si>
    <t>reduziert (-30%) - Typ B</t>
  </si>
  <si>
    <t>Gebäudegrundfläche (Dachfläche)</t>
  </si>
  <si>
    <t>reduziert (-50%) - Typ A</t>
  </si>
  <si>
    <t>reduziert (-50%) - Typ B</t>
  </si>
  <si>
    <t>Hartbelagsflächen</t>
  </si>
  <si>
    <t>Gebäudegrundfläche begrünt (Restwasser)</t>
  </si>
  <si>
    <t>LEGENDE:</t>
  </si>
  <si>
    <t xml:space="preserve">Reduktion 30% </t>
  </si>
  <si>
    <t>Versickerung oder oberflächli-
ches Verlaufenlassen auf dem
eigenen Grundstück</t>
  </si>
  <si>
    <t xml:space="preserve">Reduktion 100% </t>
  </si>
  <si>
    <t>Einleitung in die Kanalisation:
Dachwasser und Hartflächen
Badeeinrichtungen</t>
  </si>
  <si>
    <t xml:space="preserve"> 
Fr 40.- / m²
Fr 20.- / m²</t>
  </si>
  <si>
    <t xml:space="preserve">Anschlussgebühren für:
- Dachwasser
- Hartflächen (Typ B nicht zulässig)
- Badeeinrichtungen (Typ B nicht zulässig)
</t>
  </si>
  <si>
    <t>Anschlussgebühr:</t>
  </si>
  <si>
    <t>Sonderfälle:                    - Hartflächen</t>
  </si>
  <si>
    <t>Anchlussgebühr Hartflächen</t>
  </si>
  <si>
    <t xml:space="preserve">                                        - begrünte Dachflächen
                                          Restwasser</t>
  </si>
  <si>
    <t>Reduktion der Anschlussgebühr:</t>
  </si>
  <si>
    <t>*) Keine Anschlussgebühren bei Einleitung von Dachwasser durch eine private Meteorleitung direkt in das öffentliche Gewässer</t>
  </si>
  <si>
    <t>Feld zum Ausfüllen</t>
  </si>
  <si>
    <t xml:space="preserve">Wasserbezug  </t>
  </si>
  <si>
    <t>Regenwassenutzungsanlage</t>
  </si>
  <si>
    <t>St.</t>
  </si>
  <si>
    <t xml:space="preserve"> </t>
  </si>
  <si>
    <t>GESAMTGEBÜHR Abwasserbeseitigung</t>
  </si>
  <si>
    <t>Anschlussgebühr begrünte Dachflächen
Restwasser</t>
  </si>
  <si>
    <t>Anschlussgebühr Badeeinrichtung</t>
  </si>
  <si>
    <t>Anschlussgebühr allgem. in Kanalisation</t>
  </si>
  <si>
    <t>Einleitung in Bach, Drainage, Sauberwasserableitung oder öffentliche Versickerungsanlage *)</t>
  </si>
  <si>
    <t>ja/nein</t>
  </si>
  <si>
    <t>Formular elektronisch ausfüllen</t>
  </si>
  <si>
    <t>WASSERVERSORGUNG - Anschlussgebühren</t>
  </si>
  <si>
    <t>(siehe Bestimmungen des Wasserreglements der Gem. Magden)</t>
  </si>
  <si>
    <t>Nutzungsart
des Objektes</t>
  </si>
  <si>
    <t>Übrige Bauten
(Neu-, Ersatz- und Umbauten)</t>
  </si>
  <si>
    <t>Badeeinrichtungen</t>
  </si>
  <si>
    <t>Sonderfälle</t>
  </si>
  <si>
    <r>
      <t>m²/m</t>
    </r>
    <r>
      <rPr>
        <b/>
        <vertAlign val="superscript"/>
        <sz val="10"/>
        <rFont val="Arial"/>
        <family val="2"/>
      </rPr>
      <t>3</t>
    </r>
  </si>
  <si>
    <t>---</t>
  </si>
  <si>
    <t>Anschlussgebühr</t>
  </si>
  <si>
    <t>normal</t>
  </si>
  <si>
    <t>reduziert (-20%)</t>
  </si>
  <si>
    <t>Wasserzins</t>
  </si>
  <si>
    <t>Grundgebühr</t>
  </si>
  <si>
    <t>Wasserverbrauch</t>
  </si>
  <si>
    <t>Verbrauchsgebühr</t>
  </si>
  <si>
    <t>Bauwasser</t>
  </si>
  <si>
    <t>Anzahl Wohnungen</t>
  </si>
  <si>
    <t>übrige Sonderfälle</t>
  </si>
  <si>
    <t>GESAMTGEBÜHR
Wasserversorgung</t>
  </si>
  <si>
    <r>
      <t>Groberschliessung</t>
    </r>
    <r>
      <rPr>
        <sz val="10"/>
        <color indexed="23"/>
        <rFont val="Arial"/>
        <family val="2"/>
      </rPr>
      <t xml:space="preserve"> - Die Grundeigentümer tragen die Kosten der Groberschliessung zu höchstens 50%</t>
    </r>
  </si>
  <si>
    <r>
      <t>Feinerschliessung</t>
    </r>
    <r>
      <rPr>
        <sz val="10"/>
        <color indexed="23"/>
        <rFont val="Arial"/>
        <family val="2"/>
      </rPr>
      <t xml:space="preserve"> - Die Grundeigentümer tragen die Kosten der Feinerschliessung zu höchstens 70%</t>
    </r>
  </si>
  <si>
    <t xml:space="preserve">Anschlussgebühr </t>
  </si>
  <si>
    <r>
      <t>Wohnbauten</t>
    </r>
    <r>
      <rPr>
        <sz val="10"/>
        <color indexed="23"/>
        <rFont val="Arial"/>
        <family val="2"/>
      </rPr>
      <t xml:space="preserve"> pro m² anrechenbare Bruttogeschossfläche     </t>
    </r>
    <r>
      <rPr>
        <b/>
        <sz val="10"/>
        <color indexed="23"/>
        <rFont val="Arial"/>
        <family val="2"/>
      </rPr>
      <t>Fr. 55.-</t>
    </r>
  </si>
  <si>
    <r>
      <t>übrige Bauten</t>
    </r>
    <r>
      <rPr>
        <sz val="10"/>
        <color indexed="23"/>
        <rFont val="Arial"/>
        <family val="2"/>
      </rPr>
      <t xml:space="preserve"> (Industrie, Gewerbe, Dienstleistungsbetriebe, Ökonomiegebäude) pro m² anrechenbare Betriebsbruttofläche     </t>
    </r>
    <r>
      <rPr>
        <b/>
        <sz val="10"/>
        <color indexed="23"/>
        <rFont val="Arial"/>
        <family val="2"/>
      </rPr>
      <t>Fr. 40.-</t>
    </r>
  </si>
  <si>
    <r>
      <t>Badeeinrichtungen</t>
    </r>
    <r>
      <rPr>
        <sz val="10"/>
        <color indexed="23"/>
        <rFont val="Arial"/>
        <family val="2"/>
      </rPr>
      <t xml:space="preserve"> wie z.B. Schwimmbäder,  Whirlpools, usw. pro m³ Nettoinhalt     </t>
    </r>
    <r>
      <rPr>
        <b/>
        <sz val="10"/>
        <color indexed="23"/>
        <rFont val="Arial"/>
        <family val="2"/>
      </rPr>
      <t>Fr. 10.-</t>
    </r>
  </si>
  <si>
    <t>Sonderfälle:</t>
  </si>
  <si>
    <t>- Bauwasser</t>
  </si>
  <si>
    <r>
      <t xml:space="preserve">pro Wohnung     </t>
    </r>
    <r>
      <rPr>
        <b/>
        <sz val="10"/>
        <color indexed="23"/>
        <rFont val="Arial"/>
        <family val="2"/>
      </rPr>
      <t>Fr. 100.-</t>
    </r>
  </si>
  <si>
    <t>- übrige Sonderfälle</t>
  </si>
  <si>
    <r>
      <t xml:space="preserve">sofern der Wasserverbrauch nicht gemessen wird     </t>
    </r>
    <r>
      <rPr>
        <b/>
        <sz val="10"/>
        <color indexed="23"/>
        <rFont val="Arial"/>
        <family val="2"/>
      </rPr>
      <t>Fr. 50.- bis Fr. 500.-</t>
    </r>
  </si>
  <si>
    <t>Reduktion der Anschlussgebühr</t>
  </si>
  <si>
    <r>
      <t xml:space="preserve">Die Anschlussgebühr wird </t>
    </r>
    <r>
      <rPr>
        <b/>
        <sz val="10"/>
        <color indexed="23"/>
        <rFont val="Arial"/>
        <family val="2"/>
      </rPr>
      <t>um 20 % reduziert</t>
    </r>
    <r>
      <rPr>
        <sz val="10"/>
        <color indexed="23"/>
        <rFont val="Arial"/>
        <family val="2"/>
      </rPr>
      <t>, insofern durch dem Grundeigentümer Erschliessungsbeiträge
geleistet wurden.</t>
    </r>
  </si>
  <si>
    <r>
      <t xml:space="preserve">pro m3 Zählergrösse                                                       </t>
    </r>
    <r>
      <rPr>
        <b/>
        <sz val="10"/>
        <color indexed="23"/>
        <rFont val="Arial"/>
        <family val="2"/>
      </rPr>
      <t>Fr. 20.-</t>
    </r>
  </si>
  <si>
    <r>
      <t xml:space="preserve">- Zählergrösse 3/4"      20 rnm Nennweite (5 m³ )         </t>
    </r>
    <r>
      <rPr>
        <b/>
        <sz val="10"/>
        <color indexed="23"/>
        <rFont val="Arial"/>
        <family val="2"/>
      </rPr>
      <t>Fr. 100.-</t>
    </r>
  </si>
  <si>
    <r>
      <t xml:space="preserve">- Zählergrösse 1"         25 rnm Nennweite (7 m³ )         </t>
    </r>
    <r>
      <rPr>
        <b/>
        <sz val="10"/>
        <color indexed="23"/>
        <rFont val="Arial"/>
        <family val="2"/>
      </rPr>
      <t>Fr. 140.-</t>
    </r>
  </si>
  <si>
    <r>
      <t xml:space="preserve">- Zählergrösse 1 1/4"    32 rnm Nennweite (10 m³ )       </t>
    </r>
    <r>
      <rPr>
        <b/>
        <sz val="10"/>
        <color indexed="23"/>
        <rFont val="Arial"/>
        <family val="2"/>
      </rPr>
      <t>Fr. 200.-</t>
    </r>
  </si>
  <si>
    <r>
      <t xml:space="preserve">- Zählergrösse 1 1/2"    40 rnm Nennweite (20 m³ )       </t>
    </r>
    <r>
      <rPr>
        <b/>
        <sz val="10"/>
        <color indexed="23"/>
        <rFont val="Arial"/>
        <family val="2"/>
      </rPr>
      <t>Fr. 400.-</t>
    </r>
  </si>
  <si>
    <r>
      <t xml:space="preserve">- Zählergrösse 2"          50 rnm Nennweite (30 m³ )       </t>
    </r>
    <r>
      <rPr>
        <b/>
        <sz val="10"/>
        <color indexed="23"/>
        <rFont val="Arial"/>
        <family val="2"/>
      </rPr>
      <t>Fr. 600.-</t>
    </r>
  </si>
  <si>
    <t>Fr. 1.90 / m³</t>
  </si>
  <si>
    <t>Zwischentotal Abwasserbeseitigung</t>
  </si>
  <si>
    <t>Mehrewertsteuer</t>
  </si>
  <si>
    <t>Zwischentotal Wasserversorgung</t>
  </si>
  <si>
    <t>CHF</t>
  </si>
  <si>
    <t>CHF 1.90/m³</t>
  </si>
  <si>
    <t>CHF 50.- bis CHF 500.-</t>
  </si>
  <si>
    <t xml:space="preserve">Benützungsgebühr Wasserbezug (CHF 1.10/m³) </t>
  </si>
  <si>
    <t>Regenwassenutzungsanlage 
(Pauschal / Jahr / Wohnung CHF 50.-)</t>
  </si>
  <si>
    <r>
      <t>Wohnbauten</t>
    </r>
    <r>
      <rPr>
        <sz val="9"/>
        <color indexed="23"/>
        <rFont val="Arial"/>
        <family val="2"/>
      </rPr>
      <t xml:space="preserve"> pro m² anrechnenbare Bruttogeschossrfläche                       Fr. 40.-</t>
    </r>
  </si>
  <si>
    <r>
      <t xml:space="preserve">Die Anschlussgebühr für in die Kanalisation entwässerte Hartflächen wird bei Verwendung von teilweise durchlässigen Belägen wie Rasengitter- und Sickersteinen, Kies- und Mergelbelägen um 30 % reduziert - </t>
    </r>
    <r>
      <rPr>
        <b/>
        <sz val="9"/>
        <color indexed="23"/>
        <rFont val="Arial"/>
        <family val="2"/>
      </rPr>
      <t>Typ B</t>
    </r>
  </si>
  <si>
    <r>
      <t xml:space="preserve">Versickerung oder oberflächlichem Verlaufenlassen des Restwassers - keine Gebühr  - </t>
    </r>
    <r>
      <rPr>
        <b/>
        <sz val="9"/>
        <color indexed="23"/>
        <rFont val="Arial"/>
        <family val="2"/>
      </rPr>
      <t xml:space="preserve">Typ C
</t>
    </r>
    <r>
      <rPr>
        <sz val="9"/>
        <color indexed="23"/>
        <rFont val="Arial"/>
        <family val="2"/>
      </rPr>
      <t xml:space="preserve">Einleitung des Restwassers in Bach via Drainage, Sauberwasserableitung oder öffentliche Versickerungsanlage, Reduktion 50% - </t>
    </r>
    <r>
      <rPr>
        <b/>
        <sz val="9"/>
        <color indexed="23"/>
        <rFont val="Arial"/>
        <family val="2"/>
      </rPr>
      <t xml:space="preserve">Typ B
</t>
    </r>
    <r>
      <rPr>
        <sz val="9"/>
        <color indexed="23"/>
        <rFont val="Arial"/>
        <family val="2"/>
      </rPr>
      <t xml:space="preserve">Einleitung des Restwassers in die Kanalisation, Reduktion 50% - </t>
    </r>
    <r>
      <rPr>
        <b/>
        <sz val="9"/>
        <color indexed="23"/>
        <rFont val="Arial"/>
        <family val="2"/>
      </rPr>
      <t>Typ A</t>
    </r>
  </si>
  <si>
    <r>
      <t xml:space="preserve">Die Anschlussgebühr wird </t>
    </r>
    <r>
      <rPr>
        <b/>
        <sz val="9"/>
        <color indexed="23"/>
        <rFont val="Arial"/>
        <family val="2"/>
      </rPr>
      <t>um 20 % reduziert</t>
    </r>
    <r>
      <rPr>
        <sz val="9"/>
        <color indexed="23"/>
        <rFont val="Arial"/>
        <family val="2"/>
      </rPr>
      <t>, insofern durch die Grundeigentümer Erschliessungsbeiträge geleistet wurden.</t>
    </r>
  </si>
  <si>
    <r>
      <t>Übrige Bauten</t>
    </r>
    <r>
      <rPr>
        <sz val="9"/>
        <color indexed="23"/>
        <rFont val="Arial"/>
        <family val="2"/>
      </rPr>
      <t xml:space="preserve"> (gewerbe, Industrie, Dinstleitungsbetriebe, Ökonomiegebäude usw.) 
                     pro m² anrechnenbare Bruttogeschossfläche                        Fr. 30.-</t>
    </r>
  </si>
  <si>
    <t xml:space="preserve">Grundgebühr </t>
  </si>
  <si>
    <t>Grundgebühr Zählergrösse</t>
  </si>
  <si>
    <t>CHF 20/m³</t>
  </si>
  <si>
    <t>CHF 100/Stk</t>
  </si>
  <si>
    <t>nein</t>
  </si>
  <si>
    <t>Anrechenbare Geschossflächen aGF</t>
  </si>
  <si>
    <t>Mehrwertsteuer 2,6%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</si>
</sst>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vertAlign val="superscript"/>
      <sz val="10"/>
      <name val="Arial"/>
      <family val="2"/>
    </font>
    <font>
      <sz val="10.5"/>
      <color indexed="23"/>
      <name val="Arial"/>
      <family val="2"/>
    </font>
    <font>
      <b/>
      <sz val="9"/>
      <color indexed="23"/>
      <name val="Arial"/>
      <family val="2"/>
    </font>
    <font>
      <sz val="9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3" fontId="0" fillId="0" borderId="0" xfId="0" applyNumberForma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4" fontId="0" fillId="0" borderId="19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0" fillId="0" borderId="0" xfId="0" applyBorder="1" applyAlignment="1"/>
    <xf numFmtId="0" fontId="2" fillId="0" borderId="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3" fontId="0" fillId="0" borderId="10" xfId="0" quotePrefix="1" applyNumberForma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18" xfId="0" applyNumberForma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0" fillId="0" borderId="28" xfId="0" quotePrefix="1" applyNumberForma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3" fontId="0" fillId="3" borderId="10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6" fillId="0" borderId="0" xfId="0" quotePrefix="1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164" fontId="0" fillId="2" borderId="13" xfId="0" quotePrefix="1" applyNumberFormat="1" applyFill="1" applyBorder="1" applyAlignment="1" applyProtection="1">
      <alignment horizontal="center" vertical="center"/>
      <protection locked="0"/>
    </xf>
    <xf numFmtId="164" fontId="0" fillId="3" borderId="2" xfId="0" quotePrefix="1" applyNumberFormat="1" applyFill="1" applyBorder="1" applyAlignment="1" applyProtection="1">
      <alignment horizontal="center" vertical="center"/>
      <protection locked="0"/>
    </xf>
    <xf numFmtId="164" fontId="0" fillId="3" borderId="30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left" vertical="center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0" fillId="0" borderId="35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wrapText="1"/>
    </xf>
    <xf numFmtId="4" fontId="2" fillId="0" borderId="3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horizont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14" fontId="2" fillId="0" borderId="13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9" xfId="0" applyFont="1" applyBorder="1" applyAlignment="1">
      <alignment vertical="center"/>
    </xf>
    <xf numFmtId="0" fontId="2" fillId="3" borderId="0" xfId="0" applyFont="1" applyFill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" fillId="0" borderId="9" xfId="0" applyFont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3" borderId="0" xfId="0" applyNumberFormat="1" applyFont="1" applyFill="1" applyAlignment="1" applyProtection="1">
      <alignment horizontal="left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/>
    </xf>
    <xf numFmtId="0" fontId="0" fillId="0" borderId="26" xfId="0" applyBorder="1"/>
    <xf numFmtId="0" fontId="0" fillId="0" borderId="7" xfId="0" applyBorder="1"/>
    <xf numFmtId="0" fontId="2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190500</xdr:rowOff>
    </xdr:from>
    <xdr:to>
      <xdr:col>4</xdr:col>
      <xdr:colOff>561975</xdr:colOff>
      <xdr:row>4</xdr:row>
      <xdr:rowOff>0</xdr:rowOff>
    </xdr:to>
    <xdr:sp macro="" textlink="">
      <xdr:nvSpPr>
        <xdr:cNvPr id="1028" name="Rectangl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6772275" y="514350"/>
          <a:ext cx="552450" cy="1714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190500</xdr:rowOff>
    </xdr:from>
    <xdr:to>
      <xdr:col>5</xdr:col>
      <xdr:colOff>971550</xdr:colOff>
      <xdr:row>4</xdr:row>
      <xdr:rowOff>0</xdr:rowOff>
    </xdr:to>
    <xdr:sp macro="" textlink="">
      <xdr:nvSpPr>
        <xdr:cNvPr id="2049" name="Rectangle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7858125" y="514350"/>
          <a:ext cx="552450" cy="1714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zoomScaleNormal="100" workbookViewId="0">
      <selection activeCell="D21" sqref="D21"/>
    </sheetView>
  </sheetViews>
  <sheetFormatPr baseColWidth="10" defaultRowHeight="12.75" x14ac:dyDescent="0.2"/>
  <cols>
    <col min="1" max="1" width="43.7109375" customWidth="1"/>
    <col min="2" max="2" width="22.7109375" customWidth="1"/>
    <col min="3" max="3" width="7.28515625" bestFit="1" customWidth="1"/>
    <col min="4" max="4" width="27.7109375" bestFit="1" customWidth="1"/>
    <col min="5" max="5" width="28.28515625" bestFit="1" customWidth="1"/>
  </cols>
  <sheetData>
    <row r="1" spans="1:5" x14ac:dyDescent="0.2">
      <c r="A1" s="4" t="s">
        <v>0</v>
      </c>
      <c r="B1" s="1"/>
      <c r="C1" s="1"/>
      <c r="D1" s="1"/>
      <c r="E1" s="1"/>
    </row>
    <row r="2" spans="1:5" ht="14.25" customHeight="1" x14ac:dyDescent="0.2">
      <c r="A2" s="4"/>
      <c r="B2" s="1"/>
      <c r="C2" s="1"/>
      <c r="D2" s="1"/>
      <c r="E2" s="31" t="s">
        <v>53</v>
      </c>
    </row>
    <row r="3" spans="1:5" ht="15.75" x14ac:dyDescent="0.25">
      <c r="A3" s="6" t="s">
        <v>13</v>
      </c>
      <c r="B3" s="1"/>
      <c r="C3" s="1"/>
      <c r="D3" s="1"/>
      <c r="E3" s="1"/>
    </row>
    <row r="4" spans="1:5" x14ac:dyDescent="0.2">
      <c r="A4" s="7" t="s">
        <v>12</v>
      </c>
      <c r="B4" s="1"/>
      <c r="C4" s="1"/>
      <c r="D4" s="1"/>
      <c r="E4" s="32" t="s">
        <v>42</v>
      </c>
    </row>
    <row r="5" spans="1:5" x14ac:dyDescent="0.2">
      <c r="A5" s="4"/>
      <c r="B5" s="1"/>
      <c r="C5" s="1"/>
      <c r="D5" s="1"/>
      <c r="E5" s="1"/>
    </row>
    <row r="6" spans="1:5" x14ac:dyDescent="0.2">
      <c r="A6" s="4" t="s">
        <v>4</v>
      </c>
      <c r="B6" s="139"/>
      <c r="C6" s="139"/>
      <c r="D6" s="139"/>
      <c r="E6" s="139"/>
    </row>
    <row r="7" spans="1:5" x14ac:dyDescent="0.2">
      <c r="A7" s="4"/>
      <c r="B7" s="1"/>
      <c r="C7" s="1"/>
      <c r="D7" s="1"/>
      <c r="E7" s="1"/>
    </row>
    <row r="8" spans="1:5" x14ac:dyDescent="0.2">
      <c r="A8" s="4" t="s">
        <v>6</v>
      </c>
      <c r="B8" s="139"/>
      <c r="C8" s="139"/>
      <c r="D8" s="139"/>
      <c r="E8" s="139"/>
    </row>
    <row r="9" spans="1:5" x14ac:dyDescent="0.2">
      <c r="A9" s="4"/>
      <c r="B9" s="1"/>
      <c r="C9" s="1"/>
      <c r="D9" s="1"/>
      <c r="E9" s="1"/>
    </row>
    <row r="10" spans="1:5" x14ac:dyDescent="0.2">
      <c r="A10" s="4" t="s">
        <v>8</v>
      </c>
      <c r="B10" s="139"/>
      <c r="C10" s="139"/>
      <c r="D10" s="139"/>
      <c r="E10" s="139"/>
    </row>
    <row r="11" spans="1:5" x14ac:dyDescent="0.2">
      <c r="A11" s="4"/>
      <c r="B11" s="1"/>
      <c r="C11" s="1"/>
      <c r="D11" s="1"/>
      <c r="E11" s="1"/>
    </row>
    <row r="12" spans="1:5" x14ac:dyDescent="0.2">
      <c r="A12" s="4" t="s">
        <v>7</v>
      </c>
      <c r="B12" s="139"/>
      <c r="C12" s="139"/>
      <c r="D12" s="139"/>
      <c r="E12" s="139"/>
    </row>
    <row r="13" spans="1:5" x14ac:dyDescent="0.2">
      <c r="A13" s="4"/>
      <c r="B13" s="1"/>
      <c r="C13" s="1"/>
      <c r="D13" s="1"/>
      <c r="E13" s="1"/>
    </row>
    <row r="14" spans="1:5" x14ac:dyDescent="0.2">
      <c r="A14" s="4" t="s">
        <v>5</v>
      </c>
      <c r="B14" s="146"/>
      <c r="C14" s="146"/>
      <c r="D14" s="146"/>
      <c r="E14" s="146"/>
    </row>
    <row r="15" spans="1:5" ht="13.5" thickBot="1" x14ac:dyDescent="0.25">
      <c r="B15" s="1"/>
      <c r="C15" s="1"/>
      <c r="D15" s="1"/>
      <c r="E15" s="1"/>
    </row>
    <row r="16" spans="1:5" ht="30" customHeight="1" thickBot="1" x14ac:dyDescent="0.25">
      <c r="A16" s="14" t="s">
        <v>1</v>
      </c>
      <c r="B16" s="15"/>
      <c r="C16" s="16"/>
      <c r="D16" s="17" t="s">
        <v>14</v>
      </c>
      <c r="E16" s="18" t="s">
        <v>15</v>
      </c>
    </row>
    <row r="17" spans="1:5" ht="20.100000000000001" customHeight="1" x14ac:dyDescent="0.2">
      <c r="A17" s="29" t="s">
        <v>11</v>
      </c>
      <c r="B17" s="129"/>
      <c r="C17" s="24"/>
      <c r="D17" s="87"/>
      <c r="E17" s="87"/>
    </row>
    <row r="18" spans="1:5" ht="20.100000000000001" customHeight="1" x14ac:dyDescent="0.2">
      <c r="A18" s="138" t="s">
        <v>111</v>
      </c>
      <c r="B18" s="8"/>
      <c r="C18" s="9" t="s">
        <v>3</v>
      </c>
      <c r="D18" s="46"/>
      <c r="E18" s="46"/>
    </row>
    <row r="19" spans="1:5" ht="18" customHeight="1" x14ac:dyDescent="0.2">
      <c r="A19" s="149" t="s">
        <v>24</v>
      </c>
      <c r="B19" s="8" t="s">
        <v>17</v>
      </c>
      <c r="C19" s="9" t="s">
        <v>3</v>
      </c>
      <c r="D19" s="46"/>
      <c r="E19" s="46"/>
    </row>
    <row r="20" spans="1:5" ht="18" customHeight="1" x14ac:dyDescent="0.2">
      <c r="A20" s="150"/>
      <c r="B20" s="8" t="s">
        <v>18</v>
      </c>
      <c r="C20" s="9" t="s">
        <v>3</v>
      </c>
      <c r="D20" s="46"/>
      <c r="E20" s="46"/>
    </row>
    <row r="21" spans="1:5" ht="18" customHeight="1" x14ac:dyDescent="0.2">
      <c r="A21" s="151"/>
      <c r="B21" s="8" t="s">
        <v>19</v>
      </c>
      <c r="C21" s="9" t="s">
        <v>3</v>
      </c>
      <c r="D21" s="46"/>
      <c r="E21" s="46"/>
    </row>
    <row r="22" spans="1:5" ht="18" customHeight="1" x14ac:dyDescent="0.2">
      <c r="A22" s="149" t="s">
        <v>28</v>
      </c>
      <c r="B22" s="8" t="s">
        <v>17</v>
      </c>
      <c r="C22" s="9" t="s">
        <v>3</v>
      </c>
      <c r="D22" s="46"/>
      <c r="E22" s="46"/>
    </row>
    <row r="23" spans="1:5" ht="18" customHeight="1" x14ac:dyDescent="0.2">
      <c r="A23" s="152"/>
      <c r="B23" s="8" t="s">
        <v>18</v>
      </c>
      <c r="C23" s="9" t="s">
        <v>3</v>
      </c>
      <c r="D23" s="46"/>
      <c r="E23" s="46"/>
    </row>
    <row r="24" spans="1:5" ht="18" customHeight="1" x14ac:dyDescent="0.2">
      <c r="A24" s="145"/>
      <c r="B24" s="8" t="s">
        <v>19</v>
      </c>
      <c r="C24" s="9" t="s">
        <v>3</v>
      </c>
      <c r="D24" s="46"/>
      <c r="E24" s="46"/>
    </row>
    <row r="25" spans="1:5" ht="18" customHeight="1" x14ac:dyDescent="0.2">
      <c r="A25" s="149" t="s">
        <v>27</v>
      </c>
      <c r="B25" s="8" t="s">
        <v>17</v>
      </c>
      <c r="C25" s="9" t="s">
        <v>3</v>
      </c>
      <c r="D25" s="46"/>
      <c r="E25" s="46"/>
    </row>
    <row r="26" spans="1:5" ht="18" customHeight="1" x14ac:dyDescent="0.2">
      <c r="A26" s="152"/>
      <c r="B26" s="8" t="s">
        <v>18</v>
      </c>
      <c r="C26" s="9" t="s">
        <v>3</v>
      </c>
      <c r="D26" s="46"/>
      <c r="E26" s="46"/>
    </row>
    <row r="27" spans="1:5" ht="18" customHeight="1" x14ac:dyDescent="0.2">
      <c r="A27" s="145"/>
      <c r="B27" s="8" t="s">
        <v>19</v>
      </c>
      <c r="C27" s="9" t="s">
        <v>3</v>
      </c>
      <c r="D27" s="46"/>
      <c r="E27" s="46"/>
    </row>
    <row r="28" spans="1:5" ht="18" customHeight="1" x14ac:dyDescent="0.2">
      <c r="A28" s="149" t="s">
        <v>20</v>
      </c>
      <c r="B28" s="8" t="s">
        <v>17</v>
      </c>
      <c r="C28" s="9" t="s">
        <v>16</v>
      </c>
      <c r="D28" s="46"/>
      <c r="E28" s="46"/>
    </row>
    <row r="29" spans="1:5" ht="18" customHeight="1" x14ac:dyDescent="0.2">
      <c r="A29" s="145"/>
      <c r="B29" s="8" t="s">
        <v>19</v>
      </c>
      <c r="C29" s="9" t="s">
        <v>16</v>
      </c>
      <c r="D29" s="46"/>
      <c r="E29" s="46"/>
    </row>
    <row r="30" spans="1:5" ht="15.75" customHeight="1" x14ac:dyDescent="0.2">
      <c r="A30" s="20" t="s">
        <v>43</v>
      </c>
      <c r="B30" s="33"/>
      <c r="C30" s="9" t="s">
        <v>16</v>
      </c>
      <c r="D30" s="46"/>
      <c r="E30" s="46"/>
    </row>
    <row r="31" spans="1:5" ht="15.75" customHeight="1" x14ac:dyDescent="0.2">
      <c r="A31" s="42" t="s">
        <v>44</v>
      </c>
      <c r="B31" s="33"/>
      <c r="C31" s="34" t="s">
        <v>45</v>
      </c>
      <c r="D31" s="93"/>
      <c r="E31" s="46"/>
    </row>
    <row r="32" spans="1:5" ht="15.75" customHeight="1" thickBot="1" x14ac:dyDescent="0.25">
      <c r="A32" s="23" t="s">
        <v>2</v>
      </c>
      <c r="B32" s="21"/>
      <c r="C32" s="22" t="s">
        <v>52</v>
      </c>
      <c r="D32" s="134" t="s">
        <v>110</v>
      </c>
      <c r="E32" s="46" t="s">
        <v>110</v>
      </c>
    </row>
    <row r="33" spans="1:6" ht="5.0999999999999996" customHeight="1" x14ac:dyDescent="0.2">
      <c r="A33" s="25"/>
      <c r="B33" s="26"/>
      <c r="C33" s="27"/>
      <c r="D33" s="28"/>
      <c r="E33" s="28"/>
    </row>
    <row r="34" spans="1:6" ht="15.75" customHeight="1" x14ac:dyDescent="0.2">
      <c r="A34" s="19" t="s">
        <v>50</v>
      </c>
      <c r="B34" s="11" t="s">
        <v>9</v>
      </c>
      <c r="C34" s="12" t="s">
        <v>96</v>
      </c>
      <c r="D34" s="13">
        <f>ROUND(IF(D32="ja",D18*40*0.8,40*D18)*20,0)/20</f>
        <v>0</v>
      </c>
      <c r="E34" s="13">
        <f>ROUND(IF(E32="ja",E18*30*0.8,30*E18)*20,0)/20</f>
        <v>0</v>
      </c>
      <c r="F34" s="2"/>
    </row>
    <row r="35" spans="1:6" ht="15.75" customHeight="1" x14ac:dyDescent="0.2">
      <c r="A35" s="147" t="s">
        <v>10</v>
      </c>
      <c r="B35" s="11" t="s">
        <v>21</v>
      </c>
      <c r="C35" s="12" t="s">
        <v>96</v>
      </c>
      <c r="D35" s="13">
        <f>ROUND(IF(D32="ja",D19*40*0.8,40*D19)*20,0)/20</f>
        <v>0</v>
      </c>
      <c r="E35" s="96">
        <f>ROUND(IF(E32="ja",E19*30*0.8,30*E19)*20,0)/20</f>
        <v>0</v>
      </c>
    </row>
    <row r="36" spans="1:6" ht="15.75" customHeight="1" x14ac:dyDescent="0.2">
      <c r="A36" s="142"/>
      <c r="B36" s="8" t="s">
        <v>23</v>
      </c>
      <c r="C36" s="12" t="s">
        <v>96</v>
      </c>
      <c r="D36" s="10">
        <f>ROUND(IF(D32="ja",D20*40*0.8*0.7,40*D20*0.7)*20,0)/20</f>
        <v>0</v>
      </c>
      <c r="E36" s="10">
        <f>ROUND(IF(E32="ja",E20*30*0.8*0.7,30*E20*0.7)*20,0)/20</f>
        <v>0</v>
      </c>
    </row>
    <row r="37" spans="1:6" ht="15.75" customHeight="1" x14ac:dyDescent="0.2">
      <c r="A37" s="142"/>
      <c r="B37" s="8" t="s">
        <v>22</v>
      </c>
      <c r="C37" s="12" t="s">
        <v>96</v>
      </c>
      <c r="D37" s="10">
        <f>0</f>
        <v>0</v>
      </c>
      <c r="E37" s="10">
        <f>0</f>
        <v>0</v>
      </c>
    </row>
    <row r="38" spans="1:6" ht="15.75" customHeight="1" x14ac:dyDescent="0.2">
      <c r="A38" s="143" t="s">
        <v>48</v>
      </c>
      <c r="B38" s="8" t="s">
        <v>25</v>
      </c>
      <c r="C38" s="12" t="s">
        <v>96</v>
      </c>
      <c r="D38" s="10">
        <f>ROUND(IF(D32="ja",D22*40*0.8*0.5,40*D22*0.5)*20,0)/20</f>
        <v>0</v>
      </c>
      <c r="E38" s="10">
        <f>ROUND(IF(E32="ja",E22*30*0.8*0.5,30*E22*0.5)*20,0)/20</f>
        <v>0</v>
      </c>
    </row>
    <row r="39" spans="1:6" ht="15.75" customHeight="1" x14ac:dyDescent="0.2">
      <c r="A39" s="144"/>
      <c r="B39" s="8" t="s">
        <v>26</v>
      </c>
      <c r="C39" s="12" t="s">
        <v>96</v>
      </c>
      <c r="D39" s="10">
        <f>ROUND(IF(D32="ja",D23*40*0.8*0.5,40*D23*0.5)*20,0)/20</f>
        <v>0</v>
      </c>
      <c r="E39" s="10">
        <f>ROUND(IF(E32="ja",E23*30*0.8*0.5,30*E23*0.5)*20,0)/20</f>
        <v>0</v>
      </c>
    </row>
    <row r="40" spans="1:6" ht="15.75" customHeight="1" x14ac:dyDescent="0.2">
      <c r="A40" s="145"/>
      <c r="B40" s="8" t="s">
        <v>22</v>
      </c>
      <c r="C40" s="12" t="s">
        <v>96</v>
      </c>
      <c r="D40" s="10">
        <f>0</f>
        <v>0</v>
      </c>
      <c r="E40" s="10">
        <f>0</f>
        <v>0</v>
      </c>
    </row>
    <row r="41" spans="1:6" ht="15.75" customHeight="1" x14ac:dyDescent="0.2">
      <c r="A41" s="148" t="s">
        <v>38</v>
      </c>
      <c r="B41" s="11" t="s">
        <v>21</v>
      </c>
      <c r="C41" s="12" t="s">
        <v>96</v>
      </c>
      <c r="D41" s="13">
        <f>ROUND(IF(D32="ja",D25*40*0.8,40*D25)*20,0)/20</f>
        <v>0</v>
      </c>
      <c r="E41" s="13">
        <f>ROUND(IF(E32="ja",E25*30*0.8,30*E25)*20,0)/20</f>
        <v>0</v>
      </c>
    </row>
    <row r="42" spans="1:6" ht="15.75" customHeight="1" x14ac:dyDescent="0.2">
      <c r="A42" s="142"/>
      <c r="B42" s="8" t="s">
        <v>23</v>
      </c>
      <c r="C42" s="12" t="s">
        <v>96</v>
      </c>
      <c r="D42" s="10">
        <f>ROUND(IF(D32="ja",D26*40*0.8*0.7,40*D26*0.7)*20,0)/20</f>
        <v>0</v>
      </c>
      <c r="E42" s="10">
        <f>ROUND(IF(E32="ja",E26*30*0.8*0.7,30*E26*0.7)*20,0)/20</f>
        <v>0</v>
      </c>
    </row>
    <row r="43" spans="1:6" ht="15.75" customHeight="1" x14ac:dyDescent="0.2">
      <c r="A43" s="142"/>
      <c r="B43" s="8" t="s">
        <v>22</v>
      </c>
      <c r="C43" s="12" t="s">
        <v>96</v>
      </c>
      <c r="D43" s="10">
        <f>0</f>
        <v>0</v>
      </c>
      <c r="E43" s="10">
        <f>0</f>
        <v>0</v>
      </c>
    </row>
    <row r="44" spans="1:6" ht="15.75" customHeight="1" x14ac:dyDescent="0.2">
      <c r="A44" s="142" t="s">
        <v>49</v>
      </c>
      <c r="B44" s="8" t="s">
        <v>21</v>
      </c>
      <c r="C44" s="12" t="s">
        <v>96</v>
      </c>
      <c r="D44" s="10">
        <f>ROUND(IF(D32="ja",D28*20*0.8,20*D28)*20,0)/20</f>
        <v>0</v>
      </c>
      <c r="E44" s="10">
        <f>ROUND(IF(E32="ja",E28*20*0.8,20*E28)*20,0)/20</f>
        <v>0</v>
      </c>
    </row>
    <row r="45" spans="1:6" ht="15.75" customHeight="1" x14ac:dyDescent="0.2">
      <c r="A45" s="142"/>
      <c r="B45" s="8" t="s">
        <v>22</v>
      </c>
      <c r="C45" s="12" t="s">
        <v>96</v>
      </c>
      <c r="D45" s="10">
        <f>0</f>
        <v>0</v>
      </c>
      <c r="E45" s="10">
        <f>0</f>
        <v>0</v>
      </c>
    </row>
    <row r="46" spans="1:6" ht="15.75" customHeight="1" x14ac:dyDescent="0.2">
      <c r="A46" s="95" t="s">
        <v>99</v>
      </c>
      <c r="B46" s="35"/>
      <c r="C46" s="12" t="s">
        <v>96</v>
      </c>
      <c r="D46" s="36">
        <f>ROUND(SUM(D30*1.1)*20,0)/20</f>
        <v>0</v>
      </c>
      <c r="E46" s="36">
        <f>ROUND(SUM(E30*1.1)*20,0)/20</f>
        <v>0</v>
      </c>
    </row>
    <row r="47" spans="1:6" ht="27" customHeight="1" x14ac:dyDescent="0.2">
      <c r="A47" s="100" t="s">
        <v>100</v>
      </c>
      <c r="B47" s="97"/>
      <c r="C47" s="12" t="s">
        <v>96</v>
      </c>
      <c r="D47" s="10">
        <f>ROUND(IF(D31&gt;0,50,0)*20,0)/20</f>
        <v>0</v>
      </c>
      <c r="E47" s="10">
        <f>ROUND(IF(E31&gt;0,50,0)*20,0)/20</f>
        <v>0</v>
      </c>
    </row>
    <row r="48" spans="1:6" ht="27" customHeight="1" x14ac:dyDescent="0.2">
      <c r="A48" s="101" t="s">
        <v>93</v>
      </c>
      <c r="B48" s="35"/>
      <c r="C48" s="9"/>
      <c r="D48" s="10">
        <f>ROUND(SUM(D34:D47)*20,0)/20</f>
        <v>0</v>
      </c>
      <c r="E48" s="10">
        <f>ROUND(SUM(E34:E47)*20,0)/20</f>
        <v>0</v>
      </c>
    </row>
    <row r="49" spans="1:5" ht="27" customHeight="1" thickBot="1" x14ac:dyDescent="0.25">
      <c r="A49" s="98" t="s">
        <v>94</v>
      </c>
      <c r="B49" s="92"/>
      <c r="C49" s="22" t="s">
        <v>96</v>
      </c>
      <c r="D49" s="37">
        <f>ROUND(SUM(D48/100*8.1)*20,0)/20</f>
        <v>0</v>
      </c>
      <c r="E49" s="37">
        <f>ROUND(SUM(E48/100*8.1)*20,0)/20</f>
        <v>0</v>
      </c>
    </row>
    <row r="50" spans="1:5" ht="27" customHeight="1" thickBot="1" x14ac:dyDescent="0.25">
      <c r="A50" s="99" t="s">
        <v>47</v>
      </c>
      <c r="B50" s="39"/>
      <c r="C50" s="22" t="s">
        <v>96</v>
      </c>
      <c r="D50" s="41"/>
      <c r="E50" s="40">
        <f>SUM(D48:E49)</f>
        <v>0</v>
      </c>
    </row>
    <row r="51" spans="1:5" ht="21" customHeight="1" x14ac:dyDescent="0.2">
      <c r="A51" s="117" t="s">
        <v>29</v>
      </c>
      <c r="B51" s="118"/>
      <c r="C51" s="118"/>
      <c r="D51" s="118"/>
      <c r="E51" s="118"/>
    </row>
    <row r="52" spans="1:5" ht="15" customHeight="1" x14ac:dyDescent="0.2">
      <c r="A52" s="117" t="s">
        <v>36</v>
      </c>
      <c r="B52" s="140" t="s">
        <v>101</v>
      </c>
      <c r="C52" s="140"/>
      <c r="D52" s="140"/>
      <c r="E52" s="140"/>
    </row>
    <row r="53" spans="1:5" ht="24.95" customHeight="1" x14ac:dyDescent="0.2">
      <c r="A53" s="117"/>
      <c r="B53" s="141" t="s">
        <v>105</v>
      </c>
      <c r="C53" s="141"/>
      <c r="D53" s="141"/>
      <c r="E53" s="141"/>
    </row>
    <row r="54" spans="1:5" ht="5.0999999999999996" customHeight="1" x14ac:dyDescent="0.2">
      <c r="A54" s="118"/>
      <c r="B54" s="118"/>
      <c r="C54" s="118"/>
      <c r="D54" s="118"/>
      <c r="E54" s="118"/>
    </row>
    <row r="55" spans="1:5" ht="39.950000000000003" customHeight="1" x14ac:dyDescent="0.2">
      <c r="A55" s="156" t="s">
        <v>35</v>
      </c>
      <c r="B55" s="119" t="s">
        <v>17</v>
      </c>
      <c r="C55" s="120"/>
      <c r="D55" s="121" t="s">
        <v>33</v>
      </c>
      <c r="E55" s="122" t="s">
        <v>34</v>
      </c>
    </row>
    <row r="56" spans="1:5" ht="49.5" customHeight="1" x14ac:dyDescent="0.2">
      <c r="A56" s="156"/>
      <c r="B56" s="119" t="s">
        <v>18</v>
      </c>
      <c r="C56" s="118"/>
      <c r="D56" s="123" t="s">
        <v>51</v>
      </c>
      <c r="E56" s="124" t="s">
        <v>30</v>
      </c>
    </row>
    <row r="57" spans="1:5" ht="39.950000000000003" customHeight="1" x14ac:dyDescent="0.2">
      <c r="A57" s="118"/>
      <c r="B57" s="119" t="s">
        <v>19</v>
      </c>
      <c r="C57" s="124"/>
      <c r="D57" s="125" t="s">
        <v>31</v>
      </c>
      <c r="E57" s="124" t="s">
        <v>32</v>
      </c>
    </row>
    <row r="58" spans="1:5" ht="15" customHeight="1" x14ac:dyDescent="0.2">
      <c r="A58" s="155" t="s">
        <v>41</v>
      </c>
      <c r="B58" s="155"/>
      <c r="C58" s="155"/>
      <c r="D58" s="155"/>
      <c r="E58" s="155"/>
    </row>
    <row r="59" spans="1:5" ht="39" customHeight="1" x14ac:dyDescent="0.2">
      <c r="A59" s="126" t="s">
        <v>37</v>
      </c>
      <c r="B59" s="153" t="s">
        <v>102</v>
      </c>
      <c r="C59" s="153"/>
      <c r="D59" s="153"/>
      <c r="E59" s="153"/>
    </row>
    <row r="60" spans="1:5" ht="54.95" customHeight="1" x14ac:dyDescent="0.2">
      <c r="A60" s="127" t="s">
        <v>39</v>
      </c>
      <c r="B60" s="153" t="s">
        <v>103</v>
      </c>
      <c r="C60" s="153"/>
      <c r="D60" s="153"/>
      <c r="E60" s="153"/>
    </row>
    <row r="61" spans="1:5" s="30" customFormat="1" ht="30" customHeight="1" x14ac:dyDescent="0.2">
      <c r="A61" s="128" t="s">
        <v>40</v>
      </c>
      <c r="B61" s="153" t="s">
        <v>104</v>
      </c>
      <c r="C61" s="154"/>
      <c r="D61" s="154"/>
      <c r="E61" s="154"/>
    </row>
  </sheetData>
  <sheetProtection sheet="1" selectLockedCells="1"/>
  <protectedRanges>
    <protectedRange algorithmName="SHA-512" hashValue="o2TSYIyyYKrknqpb82tzP0wuW/1UtSWM72DeulvOarrvlHV0vF+2ak/+Kp6s6m9t00ORnPeus7y+kpZiWmxQ6g==" saltValue="zf6f7hRbKe1KBd8isO2c9Q==" spinCount="100000" sqref="B6 B8 B10 B12 B14 D17:E32" name="Bereich1"/>
  </protectedRanges>
  <mergeCells count="20">
    <mergeCell ref="B60:E60"/>
    <mergeCell ref="B59:E59"/>
    <mergeCell ref="B61:E61"/>
    <mergeCell ref="A58:E58"/>
    <mergeCell ref="A55:A56"/>
    <mergeCell ref="B53:E53"/>
    <mergeCell ref="A44:A45"/>
    <mergeCell ref="A38:A40"/>
    <mergeCell ref="B14:E14"/>
    <mergeCell ref="A35:A37"/>
    <mergeCell ref="A41:A43"/>
    <mergeCell ref="A19:A21"/>
    <mergeCell ref="A25:A27"/>
    <mergeCell ref="A28:A29"/>
    <mergeCell ref="A22:A24"/>
    <mergeCell ref="B6:E6"/>
    <mergeCell ref="B8:E8"/>
    <mergeCell ref="B10:E10"/>
    <mergeCell ref="B12:E12"/>
    <mergeCell ref="B52:E52"/>
  </mergeCells>
  <phoneticPr fontId="1" type="noConversion"/>
  <printOptions horizontalCentered="1"/>
  <pageMargins left="0.74803149606299213" right="0.78740157480314965" top="0.51181102362204722" bottom="0.51181102362204722" header="0.51181102362204722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3"/>
  <sheetViews>
    <sheetView tabSelected="1" zoomScaleNormal="100" workbookViewId="0">
      <selection activeCell="D14" sqref="D14:G14"/>
    </sheetView>
  </sheetViews>
  <sheetFormatPr baseColWidth="10" defaultRowHeight="12.75" x14ac:dyDescent="0.2"/>
  <cols>
    <col min="1" max="1" width="21.28515625" style="85" customWidth="1"/>
    <col min="2" max="2" width="24.85546875" style="1" customWidth="1"/>
    <col min="3" max="3" width="11.140625" style="1" customWidth="1"/>
    <col min="4" max="5" width="27.7109375" style="1" bestFit="1" customWidth="1"/>
    <col min="6" max="6" width="18.42578125" style="1" bestFit="1" customWidth="1"/>
    <col min="7" max="7" width="14.140625" style="1" bestFit="1" customWidth="1"/>
  </cols>
  <sheetData>
    <row r="1" spans="1:7" x14ac:dyDescent="0.2">
      <c r="A1" s="49" t="s">
        <v>0</v>
      </c>
    </row>
    <row r="2" spans="1:7" x14ac:dyDescent="0.2">
      <c r="A2" s="49"/>
      <c r="E2" s="168" t="s">
        <v>53</v>
      </c>
      <c r="F2" s="168"/>
      <c r="G2" s="168"/>
    </row>
    <row r="3" spans="1:7" ht="15.75" x14ac:dyDescent="0.25">
      <c r="A3" s="50" t="s">
        <v>54</v>
      </c>
    </row>
    <row r="4" spans="1:7" x14ac:dyDescent="0.2">
      <c r="A4" s="51" t="s">
        <v>55</v>
      </c>
      <c r="G4" s="32" t="s">
        <v>42</v>
      </c>
    </row>
    <row r="5" spans="1:7" x14ac:dyDescent="0.2">
      <c r="A5" s="49"/>
    </row>
    <row r="6" spans="1:7" x14ac:dyDescent="0.2">
      <c r="A6" s="49" t="s">
        <v>4</v>
      </c>
      <c r="D6" s="139">
        <f>Abwasser!B6</f>
        <v>0</v>
      </c>
      <c r="E6" s="139"/>
      <c r="F6" s="139"/>
      <c r="G6" s="139"/>
    </row>
    <row r="7" spans="1:7" x14ac:dyDescent="0.2">
      <c r="A7" s="49"/>
    </row>
    <row r="8" spans="1:7" x14ac:dyDescent="0.2">
      <c r="A8" s="49" t="s">
        <v>6</v>
      </c>
      <c r="D8" s="139">
        <f>Abwasser!B8</f>
        <v>0</v>
      </c>
      <c r="E8" s="139"/>
      <c r="F8" s="139"/>
      <c r="G8" s="139"/>
    </row>
    <row r="9" spans="1:7" x14ac:dyDescent="0.2">
      <c r="A9" s="49"/>
    </row>
    <row r="10" spans="1:7" x14ac:dyDescent="0.2">
      <c r="A10" s="49" t="s">
        <v>8</v>
      </c>
      <c r="D10" s="139">
        <f>Abwasser!B10</f>
        <v>0</v>
      </c>
      <c r="E10" s="139"/>
      <c r="F10" s="139"/>
      <c r="G10" s="139"/>
    </row>
    <row r="11" spans="1:7" x14ac:dyDescent="0.2">
      <c r="A11" s="49"/>
    </row>
    <row r="12" spans="1:7" x14ac:dyDescent="0.2">
      <c r="A12" s="49" t="s">
        <v>7</v>
      </c>
      <c r="D12" s="139">
        <f>Abwasser!B12</f>
        <v>0</v>
      </c>
      <c r="E12" s="139"/>
      <c r="F12" s="139"/>
      <c r="G12" s="139"/>
    </row>
    <row r="13" spans="1:7" x14ac:dyDescent="0.2">
      <c r="A13" s="49"/>
    </row>
    <row r="14" spans="1:7" x14ac:dyDescent="0.2">
      <c r="A14" s="49" t="s">
        <v>5</v>
      </c>
      <c r="D14" s="146">
        <f>Abwasser!B14</f>
        <v>0</v>
      </c>
      <c r="E14" s="146"/>
      <c r="F14" s="146"/>
      <c r="G14" s="146"/>
    </row>
    <row r="16" spans="1:7" ht="13.5" thickBot="1" x14ac:dyDescent="0.25">
      <c r="A16" s="52"/>
      <c r="B16" s="3"/>
      <c r="C16" s="3"/>
      <c r="D16" s="3"/>
      <c r="E16" s="3"/>
      <c r="F16" s="3"/>
    </row>
    <row r="17" spans="1:19" ht="30" customHeight="1" thickBot="1" x14ac:dyDescent="0.25">
      <c r="A17" s="38" t="s">
        <v>56</v>
      </c>
      <c r="B17" s="53"/>
      <c r="C17" s="54"/>
      <c r="D17" s="55" t="s">
        <v>14</v>
      </c>
      <c r="E17" s="56" t="s">
        <v>57</v>
      </c>
      <c r="F17" s="57" t="s">
        <v>58</v>
      </c>
      <c r="G17" s="58" t="s">
        <v>59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0.100000000000001" customHeight="1" x14ac:dyDescent="0.2">
      <c r="A18" s="59" t="s">
        <v>11</v>
      </c>
      <c r="B18" s="130"/>
      <c r="C18" s="60"/>
      <c r="D18" s="88">
        <f>Abwasser!D17</f>
        <v>0</v>
      </c>
      <c r="E18" s="89">
        <f>Abwasser!E17</f>
        <v>0</v>
      </c>
      <c r="F18" s="90"/>
      <c r="G18" s="6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</row>
    <row r="19" spans="1:19" ht="25.5" x14ac:dyDescent="0.2">
      <c r="A19" s="62" t="s">
        <v>111</v>
      </c>
      <c r="B19" s="9"/>
      <c r="C19" s="63" t="s">
        <v>60</v>
      </c>
      <c r="D19" s="115">
        <f>Abwasser!D18</f>
        <v>0</v>
      </c>
      <c r="E19" s="133">
        <f>Abwasser!E18</f>
        <v>0</v>
      </c>
      <c r="F19" s="115"/>
      <c r="G19" s="66" t="s">
        <v>61</v>
      </c>
      <c r="H19" s="3"/>
      <c r="I19" s="3"/>
      <c r="J19" s="2"/>
      <c r="K19" s="3"/>
      <c r="L19" s="3"/>
      <c r="M19" s="3"/>
      <c r="N19" s="3"/>
      <c r="O19" s="3"/>
      <c r="P19" s="3"/>
      <c r="Q19" s="3"/>
      <c r="R19" s="3"/>
      <c r="S19" s="2"/>
    </row>
    <row r="20" spans="1:19" ht="20.100000000000001" customHeight="1" x14ac:dyDescent="0.2">
      <c r="A20" s="67" t="s">
        <v>2</v>
      </c>
      <c r="B20" s="9"/>
      <c r="C20" s="68" t="s">
        <v>52</v>
      </c>
      <c r="D20" s="91" t="str">
        <f>Abwasser!D32</f>
        <v>nein</v>
      </c>
      <c r="E20" s="135" t="str">
        <f>Abwasser!E32</f>
        <v>nein</v>
      </c>
      <c r="F20" s="91"/>
      <c r="G20" s="66" t="s">
        <v>61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"/>
    </row>
    <row r="21" spans="1:19" ht="20.100000000000001" customHeight="1" x14ac:dyDescent="0.2">
      <c r="A21" s="71" t="s">
        <v>62</v>
      </c>
      <c r="B21" s="9" t="s">
        <v>63</v>
      </c>
      <c r="C21" s="72" t="s">
        <v>96</v>
      </c>
      <c r="D21" s="94">
        <f>IF(D20="nein",D19*55,"")</f>
        <v>0</v>
      </c>
      <c r="E21" s="94">
        <f>IF(E20="nein",E19*40,"")</f>
        <v>0</v>
      </c>
      <c r="F21" s="94" t="str">
        <f>IF(F20="nein",F19*10,"")</f>
        <v/>
      </c>
      <c r="G21" s="66" t="s">
        <v>61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"/>
    </row>
    <row r="22" spans="1:19" ht="20.100000000000001" customHeight="1" x14ac:dyDescent="0.2">
      <c r="A22" s="42"/>
      <c r="B22" s="73" t="s">
        <v>64</v>
      </c>
      <c r="C22" s="74" t="s">
        <v>96</v>
      </c>
      <c r="D22" s="94" t="str">
        <f>IF(D20="ja",D19*55*0.8,"")</f>
        <v/>
      </c>
      <c r="E22" s="94" t="str">
        <f>IF(E20="ja",E19*40*0.8,"")</f>
        <v/>
      </c>
      <c r="F22" s="94" t="str">
        <f>IF(F20="ja",F19*10*0.8,"")</f>
        <v/>
      </c>
      <c r="G22" s="75" t="s">
        <v>61</v>
      </c>
      <c r="H22" s="5"/>
      <c r="I22" s="132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9.5" customHeight="1" x14ac:dyDescent="0.2">
      <c r="A23" s="71" t="s">
        <v>65</v>
      </c>
      <c r="B23" s="9" t="s">
        <v>106</v>
      </c>
      <c r="C23" s="72" t="s">
        <v>16</v>
      </c>
      <c r="D23" s="69"/>
      <c r="E23" s="70"/>
      <c r="F23" s="69"/>
      <c r="G23" s="66" t="s">
        <v>61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2"/>
    </row>
    <row r="24" spans="1:19" ht="20.100000000000001" customHeight="1" x14ac:dyDescent="0.2">
      <c r="A24" s="42"/>
      <c r="B24" s="9" t="s">
        <v>67</v>
      </c>
      <c r="C24" s="72" t="s">
        <v>16</v>
      </c>
      <c r="D24" s="64"/>
      <c r="E24" s="65"/>
      <c r="F24" s="64"/>
      <c r="G24" s="75" t="s">
        <v>61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"/>
    </row>
    <row r="25" spans="1:19" ht="20.100000000000001" customHeight="1" x14ac:dyDescent="0.2">
      <c r="A25" s="42"/>
      <c r="B25" s="9" t="s">
        <v>107</v>
      </c>
      <c r="C25" s="74" t="s">
        <v>108</v>
      </c>
      <c r="D25" s="10">
        <f>ROUND(SUM(D23*20)*20,0)/20</f>
        <v>0</v>
      </c>
      <c r="E25" s="10">
        <f>ROUND(SUM(E23*20)*20,0)/20</f>
        <v>0</v>
      </c>
      <c r="F25" s="10">
        <f t="shared" ref="F25" si="0">ROUND(SUM(F23*20)*20,0)/20</f>
        <v>0</v>
      </c>
      <c r="G25" s="7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"/>
    </row>
    <row r="26" spans="1:19" ht="20.100000000000001" customHeight="1" x14ac:dyDescent="0.2">
      <c r="A26" s="76"/>
      <c r="B26" s="73" t="s">
        <v>68</v>
      </c>
      <c r="C26" s="74" t="s">
        <v>97</v>
      </c>
      <c r="D26" s="10">
        <f>ROUND(SUM(D24*1.9)*20,0)/20</f>
        <v>0</v>
      </c>
      <c r="E26" s="116">
        <f>E24*1.9</f>
        <v>0</v>
      </c>
      <c r="F26" s="10">
        <f>F24*1.9</f>
        <v>0</v>
      </c>
      <c r="G26" s="66" t="s">
        <v>61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2"/>
    </row>
    <row r="27" spans="1:19" ht="20.100000000000001" customHeight="1" x14ac:dyDescent="0.2">
      <c r="A27" s="77" t="s">
        <v>69</v>
      </c>
      <c r="B27" s="9" t="s">
        <v>70</v>
      </c>
      <c r="C27" s="78" t="s">
        <v>109</v>
      </c>
      <c r="D27" s="10"/>
      <c r="E27" s="116"/>
      <c r="F27" s="10"/>
      <c r="G27" s="7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2"/>
    </row>
    <row r="28" spans="1:19" ht="20.100000000000001" customHeight="1" x14ac:dyDescent="0.2">
      <c r="A28" s="8" t="s">
        <v>71</v>
      </c>
      <c r="B28" s="103" t="s">
        <v>98</v>
      </c>
      <c r="C28" s="78" t="s">
        <v>96</v>
      </c>
      <c r="D28" s="10"/>
      <c r="E28" s="10"/>
      <c r="F28" s="10"/>
      <c r="G28" s="7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2"/>
    </row>
    <row r="29" spans="1:19" ht="30" customHeight="1" x14ac:dyDescent="0.2">
      <c r="A29" s="104" t="s">
        <v>95</v>
      </c>
      <c r="B29" s="102"/>
      <c r="C29" s="102"/>
      <c r="D29" s="105">
        <f>ROUND(SUM(D21,D22,D25,D26)*20,0)/20</f>
        <v>0</v>
      </c>
      <c r="E29" s="106">
        <f>ROUND(SUM(E21,E22,E25,E26)*20,0)/20</f>
        <v>0</v>
      </c>
      <c r="F29" s="106">
        <f>ROUND(SUM(F21,F22,F25,F26)*20,0)/20</f>
        <v>0</v>
      </c>
      <c r="G29" s="107">
        <f>ROUND(SUM(G27:G28)*20,0)/20</f>
        <v>0</v>
      </c>
      <c r="N29" s="2"/>
      <c r="O29" s="2"/>
      <c r="P29" s="2"/>
      <c r="Q29" s="2"/>
      <c r="R29" s="2"/>
      <c r="S29" s="2"/>
    </row>
    <row r="30" spans="1:19" ht="30" customHeight="1" thickBot="1" x14ac:dyDescent="0.25">
      <c r="A30" s="136" t="s">
        <v>112</v>
      </c>
      <c r="B30" s="108"/>
      <c r="C30" s="109" t="s">
        <v>96</v>
      </c>
      <c r="D30" s="110">
        <f>ROUND(SUM(D29/100*2.6)*20,0)/20</f>
        <v>0</v>
      </c>
      <c r="E30" s="110">
        <f>ROUND(SUM(E29/100*2.6)*20,0)/20</f>
        <v>0</v>
      </c>
      <c r="F30" s="110">
        <f>ROUND(SUM(F29/100*2.6)*20,0)/20</f>
        <v>0</v>
      </c>
      <c r="G30" s="111">
        <f>ROUND(SUM(G29/100*2.6)*20,0)/20</f>
        <v>0</v>
      </c>
      <c r="N30" s="2"/>
      <c r="O30" s="2"/>
      <c r="P30" s="2"/>
      <c r="Q30" s="2"/>
      <c r="R30" s="2"/>
      <c r="S30" s="2"/>
    </row>
    <row r="31" spans="1:19" ht="30" customHeight="1" thickBot="1" x14ac:dyDescent="0.25">
      <c r="A31" s="137" t="s">
        <v>72</v>
      </c>
      <c r="B31" s="112"/>
      <c r="C31" s="113" t="s">
        <v>96</v>
      </c>
      <c r="D31" s="41">
        <f>ROUND(SUM(D29+D30+E30+F30+G30+G29+E29+F29)*20,0)/20</f>
        <v>0</v>
      </c>
      <c r="E31" s="41"/>
      <c r="F31" s="41"/>
      <c r="G31" s="114"/>
      <c r="N31" s="2"/>
      <c r="O31" s="2"/>
      <c r="P31" s="2"/>
      <c r="Q31" s="2"/>
      <c r="R31" s="2"/>
      <c r="S31" s="2"/>
    </row>
    <row r="32" spans="1:19" ht="30" customHeight="1" x14ac:dyDescent="0.2">
      <c r="A32" s="80" t="s">
        <v>29</v>
      </c>
      <c r="B32" s="44"/>
      <c r="C32" s="44"/>
      <c r="D32" s="44"/>
      <c r="E32" s="44"/>
      <c r="F32" s="44"/>
      <c r="G32" s="44"/>
      <c r="K32" s="131"/>
      <c r="N32" s="2"/>
      <c r="O32" s="2"/>
      <c r="P32" s="2"/>
      <c r="Q32" s="2"/>
      <c r="R32" s="2"/>
      <c r="S32" s="2"/>
    </row>
    <row r="33" spans="1:19" ht="20.100000000000001" customHeight="1" x14ac:dyDescent="0.2">
      <c r="A33" s="81" t="s">
        <v>2</v>
      </c>
      <c r="B33" s="166" t="s">
        <v>73</v>
      </c>
      <c r="C33" s="167"/>
      <c r="D33" s="167"/>
      <c r="E33" s="167"/>
      <c r="F33" s="167"/>
      <c r="G33" s="167"/>
      <c r="N33" s="2"/>
      <c r="O33" s="2"/>
      <c r="P33" s="2"/>
      <c r="Q33" s="2"/>
      <c r="R33" s="2"/>
      <c r="S33" s="2"/>
    </row>
    <row r="34" spans="1:19" ht="20.100000000000001" customHeight="1" x14ac:dyDescent="0.2">
      <c r="A34" s="82"/>
      <c r="B34" s="166" t="s">
        <v>74</v>
      </c>
      <c r="C34" s="167"/>
      <c r="D34" s="167"/>
      <c r="E34" s="167"/>
      <c r="F34" s="167"/>
      <c r="G34" s="167"/>
      <c r="N34" s="2"/>
      <c r="O34" s="2"/>
      <c r="P34" s="2"/>
      <c r="Q34" s="2"/>
      <c r="R34" s="2"/>
      <c r="S34" s="2"/>
    </row>
    <row r="35" spans="1:19" ht="20.100000000000001" customHeight="1" x14ac:dyDescent="0.2">
      <c r="A35" s="80"/>
      <c r="B35" s="44"/>
      <c r="C35" s="44"/>
      <c r="D35" s="44"/>
      <c r="E35" s="44"/>
      <c r="F35" s="44"/>
      <c r="G35" s="44"/>
      <c r="N35" s="2"/>
      <c r="O35" s="2"/>
      <c r="P35" s="2"/>
      <c r="Q35" s="2"/>
      <c r="R35" s="2"/>
      <c r="S35" s="2"/>
    </row>
    <row r="36" spans="1:19" ht="20.100000000000001" customHeight="1" x14ac:dyDescent="0.2">
      <c r="A36" s="80" t="s">
        <v>75</v>
      </c>
      <c r="B36" s="83" t="s">
        <v>76</v>
      </c>
      <c r="C36" s="44"/>
      <c r="D36" s="44"/>
      <c r="E36" s="44"/>
      <c r="F36" s="44"/>
      <c r="G36" s="44"/>
      <c r="K36" t="s">
        <v>46</v>
      </c>
    </row>
    <row r="37" spans="1:19" ht="20.100000000000001" customHeight="1" x14ac:dyDescent="0.2">
      <c r="A37" s="82"/>
      <c r="B37" s="166" t="s">
        <v>77</v>
      </c>
      <c r="C37" s="161"/>
      <c r="D37" s="161"/>
      <c r="E37" s="161"/>
      <c r="F37" s="161"/>
      <c r="G37" s="161"/>
    </row>
    <row r="38" spans="1:19" ht="20.100000000000001" customHeight="1" x14ac:dyDescent="0.2">
      <c r="A38" s="82"/>
      <c r="B38" s="166" t="s">
        <v>78</v>
      </c>
      <c r="C38" s="167"/>
      <c r="D38" s="167"/>
      <c r="E38" s="167"/>
      <c r="F38" s="167"/>
      <c r="G38" s="167"/>
    </row>
    <row r="39" spans="1:19" ht="20.100000000000001" customHeight="1" x14ac:dyDescent="0.2">
      <c r="A39" s="82"/>
      <c r="B39" s="43" t="s">
        <v>79</v>
      </c>
      <c r="C39" s="47"/>
      <c r="D39" s="162"/>
      <c r="E39" s="162"/>
      <c r="F39" s="44"/>
      <c r="G39" s="44"/>
      <c r="H39" t="s">
        <v>46</v>
      </c>
    </row>
    <row r="40" spans="1:19" ht="20.100000000000001" customHeight="1" x14ac:dyDescent="0.2">
      <c r="A40" s="82"/>
      <c r="B40" s="83" t="s">
        <v>80</v>
      </c>
      <c r="C40" s="158" t="s">
        <v>81</v>
      </c>
      <c r="D40" s="158"/>
      <c r="E40" s="158"/>
      <c r="F40" s="158"/>
      <c r="G40" s="158"/>
      <c r="I40" t="s">
        <v>46</v>
      </c>
    </row>
    <row r="41" spans="1:19" ht="20.100000000000001" customHeight="1" x14ac:dyDescent="0.2">
      <c r="A41" s="82"/>
      <c r="B41" s="83" t="s">
        <v>82</v>
      </c>
      <c r="C41" s="158" t="s">
        <v>83</v>
      </c>
      <c r="D41" s="158"/>
      <c r="E41" s="158"/>
      <c r="F41" s="158"/>
      <c r="G41" s="158"/>
    </row>
    <row r="42" spans="1:19" ht="20.100000000000001" customHeight="1" x14ac:dyDescent="0.2">
      <c r="A42" s="82"/>
      <c r="B42" s="83"/>
      <c r="C42" s="48"/>
      <c r="D42" s="48"/>
      <c r="E42" s="48"/>
      <c r="F42" s="48"/>
      <c r="G42" s="48"/>
    </row>
    <row r="43" spans="1:19" ht="30" customHeight="1" x14ac:dyDescent="0.2">
      <c r="A43" s="45" t="s">
        <v>84</v>
      </c>
      <c r="B43" s="44"/>
      <c r="C43" s="163" t="s">
        <v>85</v>
      </c>
      <c r="D43" s="164"/>
      <c r="E43" s="164"/>
      <c r="F43" s="164"/>
      <c r="G43" s="164"/>
    </row>
    <row r="44" spans="1:19" ht="20.100000000000001" customHeight="1" x14ac:dyDescent="0.2">
      <c r="A44" s="82"/>
      <c r="B44" s="165" t="s">
        <v>46</v>
      </c>
      <c r="C44" s="165"/>
      <c r="D44" s="44"/>
      <c r="E44" s="44"/>
      <c r="F44" s="44" t="s">
        <v>46</v>
      </c>
      <c r="G44" s="44"/>
    </row>
    <row r="45" spans="1:19" ht="20.100000000000001" customHeight="1" x14ac:dyDescent="0.2">
      <c r="A45" s="81" t="s">
        <v>65</v>
      </c>
      <c r="B45" s="84" t="s">
        <v>66</v>
      </c>
      <c r="C45" s="161" t="s">
        <v>86</v>
      </c>
      <c r="D45" s="161"/>
      <c r="E45" s="161"/>
      <c r="F45" s="161"/>
      <c r="G45" s="161"/>
    </row>
    <row r="46" spans="1:19" ht="20.100000000000001" customHeight="1" x14ac:dyDescent="0.2">
      <c r="A46" s="82"/>
      <c r="B46" s="44"/>
      <c r="C46" s="157" t="s">
        <v>87</v>
      </c>
      <c r="D46" s="158"/>
      <c r="E46" s="158"/>
      <c r="F46" s="158"/>
      <c r="G46" s="158"/>
    </row>
    <row r="47" spans="1:19" ht="20.100000000000001" customHeight="1" x14ac:dyDescent="0.2">
      <c r="A47" s="82"/>
      <c r="B47" s="44"/>
      <c r="C47" s="157" t="s">
        <v>88</v>
      </c>
      <c r="D47" s="158"/>
      <c r="E47" s="158"/>
      <c r="F47" s="158"/>
      <c r="G47" s="158"/>
    </row>
    <row r="48" spans="1:19" ht="20.100000000000001" customHeight="1" x14ac:dyDescent="0.2">
      <c r="A48" s="82"/>
      <c r="B48" s="44"/>
      <c r="C48" s="157" t="s">
        <v>89</v>
      </c>
      <c r="D48" s="158"/>
      <c r="E48" s="158"/>
      <c r="F48" s="158"/>
      <c r="G48" s="158"/>
    </row>
    <row r="49" spans="1:7" ht="20.100000000000001" customHeight="1" x14ac:dyDescent="0.2">
      <c r="A49" s="82"/>
      <c r="B49" s="44"/>
      <c r="C49" s="157" t="s">
        <v>90</v>
      </c>
      <c r="D49" s="158"/>
      <c r="E49" s="158"/>
      <c r="F49" s="158"/>
      <c r="G49" s="158"/>
    </row>
    <row r="50" spans="1:7" ht="20.100000000000001" customHeight="1" x14ac:dyDescent="0.2">
      <c r="A50" s="82"/>
      <c r="B50" s="44"/>
      <c r="C50" s="157" t="s">
        <v>91</v>
      </c>
      <c r="D50" s="158"/>
      <c r="E50" s="158"/>
      <c r="F50" s="158"/>
      <c r="G50" s="158"/>
    </row>
    <row r="51" spans="1:7" ht="20.100000000000001" customHeight="1" x14ac:dyDescent="0.2">
      <c r="A51" s="82"/>
      <c r="B51" s="44"/>
      <c r="C51" s="44"/>
      <c r="D51" s="44"/>
      <c r="E51" s="44"/>
      <c r="F51" s="44"/>
      <c r="G51" s="44"/>
    </row>
    <row r="52" spans="1:7" ht="20.100000000000001" customHeight="1" x14ac:dyDescent="0.2">
      <c r="A52" s="82"/>
      <c r="B52" s="47" t="s">
        <v>67</v>
      </c>
      <c r="C52" s="159" t="s">
        <v>92</v>
      </c>
      <c r="D52" s="158"/>
      <c r="E52" s="158"/>
      <c r="F52" s="158"/>
      <c r="G52" s="158"/>
    </row>
    <row r="53" spans="1:7" ht="20.100000000000001" customHeight="1" x14ac:dyDescent="0.2"/>
    <row r="54" spans="1:7" ht="20.100000000000001" customHeight="1" x14ac:dyDescent="0.2">
      <c r="A54" s="49"/>
      <c r="B54" s="86"/>
      <c r="C54" s="160"/>
      <c r="D54" s="160"/>
    </row>
    <row r="55" spans="1:7" ht="20.100000000000001" customHeight="1" x14ac:dyDescent="0.2">
      <c r="B55" s="86"/>
      <c r="C55" s="160"/>
      <c r="D55" s="160"/>
      <c r="E55" s="160"/>
      <c r="F55" s="160"/>
      <c r="G55" s="160"/>
    </row>
    <row r="56" spans="1:7" ht="20.100000000000001" customHeight="1" x14ac:dyDescent="0.2"/>
    <row r="57" spans="1:7" ht="20.100000000000001" customHeight="1" x14ac:dyDescent="0.2"/>
    <row r="58" spans="1:7" ht="20.100000000000001" customHeight="1" x14ac:dyDescent="0.2"/>
    <row r="59" spans="1:7" ht="20.100000000000001" customHeight="1" x14ac:dyDescent="0.2"/>
    <row r="60" spans="1:7" ht="20.100000000000001" customHeight="1" x14ac:dyDescent="0.2"/>
    <row r="61" spans="1:7" ht="20.100000000000001" customHeight="1" x14ac:dyDescent="0.2"/>
    <row r="62" spans="1:7" ht="20.100000000000001" customHeight="1" x14ac:dyDescent="0.2"/>
    <row r="63" spans="1:7" ht="20.100000000000001" customHeight="1" x14ac:dyDescent="0.2"/>
    <row r="64" spans="1:7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</sheetData>
  <sheetProtection sheet="1" selectLockedCells="1"/>
  <protectedRanges>
    <protectedRange algorithmName="SHA-512" hashValue="mhsEMN/YRElPGNS9OaREUtiyJPUO5Tk/7gYGrF0e8D5gjenRpC86Qk43Qz16gj28iG0u2vTncOUxu3ydSsCs0A==" saltValue="nRYWLW9zhPjyI3s+mWirkw==" spinCount="100000" sqref="D6 D8 D10 D12 D14 D18:F20 D23:F24 G27:G28" name="Bereich1"/>
  </protectedRanges>
  <mergeCells count="24">
    <mergeCell ref="E2:G2"/>
    <mergeCell ref="D6:G6"/>
    <mergeCell ref="D8:G8"/>
    <mergeCell ref="D10:G10"/>
    <mergeCell ref="D12:G12"/>
    <mergeCell ref="D14:G14"/>
    <mergeCell ref="B33:G33"/>
    <mergeCell ref="B34:G34"/>
    <mergeCell ref="B37:G37"/>
    <mergeCell ref="B38:G38"/>
    <mergeCell ref="D39:E39"/>
    <mergeCell ref="C40:G40"/>
    <mergeCell ref="C41:G41"/>
    <mergeCell ref="C43:G43"/>
    <mergeCell ref="B44:C44"/>
    <mergeCell ref="C50:G50"/>
    <mergeCell ref="C52:G52"/>
    <mergeCell ref="C54:D54"/>
    <mergeCell ref="C55:G55"/>
    <mergeCell ref="C45:G45"/>
    <mergeCell ref="C46:G46"/>
    <mergeCell ref="C47:G47"/>
    <mergeCell ref="C48:G48"/>
    <mergeCell ref="C49:G49"/>
  </mergeCells>
  <pageMargins left="0.59055118110236227" right="0.51181102362204722" top="0.51181102362204722" bottom="0.98425196850393704" header="0.51181102362204722" footer="0.51181102362204722"/>
  <pageSetup paperSize="9" scale="60" orientation="portrait" r:id="rId1"/>
  <headerFooter alignWithMargins="0">
    <oddFooter>&amp;L
&amp;R&amp;8Rapp Infra AG / 35.506.1 / 29.07.10 / Dv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Abwasser</vt:lpstr>
      <vt:lpstr>Wasser</vt:lpstr>
      <vt:lpstr>Abwasser!Druckbereich</vt:lpstr>
      <vt:lpstr>Wasser!Druckbereich</vt:lpstr>
    </vt:vector>
  </TitlesOfParts>
  <Company>Rapp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V.Dvorak</dc:creator>
  <cp:lastModifiedBy>Winter Fabienne</cp:lastModifiedBy>
  <cp:lastPrinted>2011-10-26T05:37:20Z</cp:lastPrinted>
  <dcterms:created xsi:type="dcterms:W3CDTF">2010-07-26T08:15:02Z</dcterms:created>
  <dcterms:modified xsi:type="dcterms:W3CDTF">2024-01-08T12:47:01Z</dcterms:modified>
</cp:coreProperties>
</file>